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600" windowHeight="7935" activeTab="2"/>
  </bookViews>
  <sheets>
    <sheet name="Dati" sheetId="1" r:id="rId1"/>
    <sheet name="SLU" sheetId="2" r:id="rId2"/>
    <sheet name="SLE" sheetId="3" r:id="rId3"/>
  </sheets>
  <calcPr calcId="145621"/>
</workbook>
</file>

<file path=xl/calcChain.xml><?xml version="1.0" encoding="utf-8"?>
<calcChain xmlns="http://schemas.openxmlformats.org/spreadsheetml/2006/main">
  <c r="B7" i="3" l="1"/>
  <c r="D15" i="3" l="1"/>
  <c r="E19" i="3"/>
  <c r="E17" i="3"/>
  <c r="E15" i="3"/>
  <c r="B15" i="3"/>
  <c r="E12" i="3"/>
  <c r="E7" i="3"/>
  <c r="B17" i="3" s="1"/>
  <c r="D17" i="3" s="1"/>
  <c r="B12" i="3"/>
  <c r="E3" i="3"/>
  <c r="E2" i="3"/>
  <c r="B3" i="3"/>
  <c r="B2" i="3"/>
  <c r="B8" i="2"/>
  <c r="B10" i="2" s="1"/>
  <c r="B19" i="2" s="1"/>
  <c r="B22" i="2" s="1"/>
  <c r="E20" i="2"/>
  <c r="E27" i="2" s="1"/>
  <c r="B20" i="2"/>
  <c r="B27" i="2" s="1"/>
  <c r="B17" i="2"/>
  <c r="E8" i="2"/>
  <c r="E11" i="2" s="1"/>
  <c r="E26" i="2" s="1"/>
  <c r="B9" i="1"/>
  <c r="H16" i="1"/>
  <c r="E19" i="1"/>
  <c r="E18" i="1"/>
  <c r="E17" i="1"/>
  <c r="E16" i="1"/>
  <c r="B22" i="1"/>
  <c r="B21" i="1"/>
  <c r="B20" i="1"/>
  <c r="B19" i="1"/>
  <c r="E6" i="1"/>
  <c r="B18" i="1" s="1"/>
  <c r="B19" i="3" l="1"/>
  <c r="D19" i="3" s="1"/>
  <c r="E29" i="2"/>
  <c r="E10" i="2"/>
  <c r="E19" i="2" s="1"/>
  <c r="E22" i="2" s="1"/>
  <c r="B11" i="2"/>
  <c r="B26" i="2" s="1"/>
  <c r="B29" i="2" s="1"/>
  <c r="B16" i="1"/>
  <c r="B17" i="1"/>
</calcChain>
</file>

<file path=xl/sharedStrings.xml><?xml version="1.0" encoding="utf-8"?>
<sst xmlns="http://schemas.openxmlformats.org/spreadsheetml/2006/main" count="123" uniqueCount="75">
  <si>
    <t>b=</t>
  </si>
  <si>
    <t>h=</t>
  </si>
  <si>
    <t>mm</t>
  </si>
  <si>
    <t>I=</t>
  </si>
  <si>
    <r>
      <t>mm</t>
    </r>
    <r>
      <rPr>
        <vertAlign val="superscript"/>
        <sz val="11"/>
        <color theme="1"/>
        <rFont val="Calibri"/>
        <family val="2"/>
        <scheme val="minor"/>
      </rPr>
      <t>4</t>
    </r>
  </si>
  <si>
    <t>L=</t>
  </si>
  <si>
    <t>Caratteristiche geometriche</t>
  </si>
  <si>
    <t>i=</t>
  </si>
  <si>
    <t>Carichi</t>
  </si>
  <si>
    <r>
      <t>Q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=</t>
    </r>
  </si>
  <si>
    <r>
      <t>kN/m</t>
    </r>
    <r>
      <rPr>
        <vertAlign val="superscript"/>
        <sz val="11"/>
        <color theme="1"/>
        <rFont val="Calibri"/>
        <family val="2"/>
        <scheme val="minor"/>
      </rPr>
      <t>2</t>
    </r>
  </si>
  <si>
    <t>Caratteristiche del materiale</t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</si>
  <si>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=</t>
    </r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</si>
  <si>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</si>
  <si>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k</t>
    </r>
    <r>
      <rPr>
        <vertAlign val="subscript"/>
        <sz val="11"/>
        <color theme="1"/>
        <rFont val="Calibri"/>
        <family val="2"/>
        <scheme val="minor"/>
      </rPr>
      <t>def</t>
    </r>
    <r>
      <rPr>
        <sz val="11"/>
        <color theme="1"/>
        <rFont val="Calibri"/>
        <family val="2"/>
        <scheme val="minor"/>
      </rPr>
      <t>=</t>
    </r>
  </si>
  <si>
    <r>
      <t>k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=</t>
    </r>
  </si>
  <si>
    <t>MPa</t>
  </si>
  <si>
    <r>
      <t>f</t>
    </r>
    <r>
      <rPr>
        <vertAlign val="subscript"/>
        <sz val="11"/>
        <color theme="1"/>
        <rFont val="Calibri"/>
        <family val="2"/>
        <scheme val="minor"/>
      </rPr>
      <t>t,0,l,k</t>
    </r>
    <r>
      <rPr>
        <sz val="11"/>
        <color theme="1"/>
        <rFont val="Calibri"/>
        <family val="2"/>
        <scheme val="minor"/>
      </rPr>
      <t>=</t>
    </r>
  </si>
  <si>
    <r>
      <t>E</t>
    </r>
    <r>
      <rPr>
        <vertAlign val="subscript"/>
        <sz val="11"/>
        <color theme="1"/>
        <rFont val="Calibri"/>
        <family val="2"/>
        <scheme val="minor"/>
      </rPr>
      <t>0,l,mean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</si>
  <si>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m,y,k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</si>
  <si>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m,z,k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</si>
  <si>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t,0,k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</si>
  <si>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t,90,k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</si>
  <si>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c,0,k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</si>
  <si>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c,90,k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</si>
  <si>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v,k</t>
    </r>
    <r>
      <rPr>
        <sz val="11"/>
        <color theme="1"/>
        <rFont val="Calibri"/>
        <family val="2"/>
        <scheme val="minor"/>
      </rPr>
      <t>=</t>
    </r>
  </si>
  <si>
    <r>
      <t>E</t>
    </r>
    <r>
      <rPr>
        <vertAlign val="subscript"/>
        <sz val="11"/>
        <color theme="1"/>
        <rFont val="Calibri"/>
        <family val="2"/>
        <scheme val="minor"/>
      </rPr>
      <t>0,g,mean</t>
    </r>
    <r>
      <rPr>
        <sz val="11"/>
        <color theme="1"/>
        <rFont val="Calibri"/>
        <family val="2"/>
        <scheme val="minor"/>
      </rPr>
      <t>=</t>
    </r>
  </si>
  <si>
    <r>
      <t>E</t>
    </r>
    <r>
      <rPr>
        <vertAlign val="subscript"/>
        <sz val="11"/>
        <color theme="1"/>
        <rFont val="Calibri"/>
        <family val="2"/>
        <scheme val="minor"/>
      </rPr>
      <t>0,g,05</t>
    </r>
    <r>
      <rPr>
        <sz val="11"/>
        <color theme="1"/>
        <rFont val="Calibri"/>
        <family val="2"/>
        <scheme val="minor"/>
      </rPr>
      <t>=</t>
    </r>
  </si>
  <si>
    <r>
      <t>E</t>
    </r>
    <r>
      <rPr>
        <vertAlign val="subscript"/>
        <sz val="11"/>
        <color theme="1"/>
        <rFont val="Calibri"/>
        <family val="2"/>
        <scheme val="minor"/>
      </rPr>
      <t>90,g,mean</t>
    </r>
    <r>
      <rPr>
        <sz val="11"/>
        <color theme="1"/>
        <rFont val="Calibri"/>
        <family val="2"/>
        <scheme val="minor"/>
      </rPr>
      <t>=</t>
    </r>
  </si>
  <si>
    <r>
      <t>G</t>
    </r>
    <r>
      <rPr>
        <vertAlign val="subscript"/>
        <sz val="11"/>
        <color theme="1"/>
        <rFont val="Calibri"/>
        <family val="2"/>
        <scheme val="minor"/>
      </rPr>
      <t>g,mean</t>
    </r>
    <r>
      <rPr>
        <sz val="11"/>
        <color theme="1"/>
        <rFont val="Calibri"/>
        <family val="2"/>
        <scheme val="minor"/>
      </rPr>
      <t>=</t>
    </r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</si>
  <si>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Calibri"/>
        <family val="2"/>
        <scheme val="minor"/>
      </rPr>
      <t>l,k</t>
    </r>
    <r>
      <rPr>
        <sz val="11"/>
        <color theme="1"/>
        <rFont val="Calibri"/>
        <family val="2"/>
        <scheme val="minor"/>
      </rPr>
      <t>=</t>
    </r>
  </si>
  <si>
    <t>Combinazione 1</t>
  </si>
  <si>
    <t>Coefficienti parziali</t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</si>
  <si>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=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</si>
  <si>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</si>
  <si>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d,1</t>
    </r>
    <r>
      <rPr>
        <sz val="11"/>
        <color theme="1"/>
        <rFont val="Calibri"/>
        <family val="2"/>
        <scheme val="minor"/>
      </rPr>
      <t>=</t>
    </r>
  </si>
  <si>
    <t>kNm</t>
  </si>
  <si>
    <t>kN/m</t>
  </si>
  <si>
    <r>
      <t>G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</si>
  <si>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t>G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</si>
  <si>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scheme val="minor"/>
      </rPr>
      <t>Ed,1</t>
    </r>
    <r>
      <rPr>
        <sz val="11"/>
        <color theme="1"/>
        <rFont val="Calibri"/>
        <family val="2"/>
        <scheme val="minor"/>
      </rPr>
      <t>=</t>
    </r>
  </si>
  <si>
    <r>
      <t>V</t>
    </r>
    <r>
      <rPr>
        <vertAlign val="subscript"/>
        <sz val="11"/>
        <color theme="1"/>
        <rFont val="Calibri"/>
        <family val="2"/>
        <scheme val="minor"/>
      </rPr>
      <t>Ed,1</t>
    </r>
    <r>
      <rPr>
        <sz val="11"/>
        <color theme="1"/>
        <rFont val="Calibri"/>
        <family val="2"/>
        <scheme val="minor"/>
      </rPr>
      <t>=</t>
    </r>
  </si>
  <si>
    <t>kN</t>
  </si>
  <si>
    <t>Combinazione 2</t>
  </si>
  <si>
    <r>
      <t>F</t>
    </r>
    <r>
      <rPr>
        <vertAlign val="subscript"/>
        <sz val="11"/>
        <color theme="1"/>
        <rFont val="Calibri"/>
        <family val="2"/>
        <scheme val="minor"/>
      </rPr>
      <t>d,2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</si>
  <si>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scheme val="minor"/>
      </rPr>
      <t>Ed,2</t>
    </r>
    <r>
      <rPr>
        <sz val="11"/>
        <color theme="1"/>
        <rFont val="Calibri"/>
        <family val="2"/>
        <scheme val="minor"/>
      </rPr>
      <t>=</t>
    </r>
  </si>
  <si>
    <r>
      <t>V</t>
    </r>
    <r>
      <rPr>
        <vertAlign val="subscript"/>
        <sz val="11"/>
        <color theme="1"/>
        <rFont val="Calibri"/>
        <family val="2"/>
        <scheme val="minor"/>
      </rPr>
      <t>Ed,2</t>
    </r>
    <r>
      <rPr>
        <sz val="11"/>
        <color theme="1"/>
        <rFont val="Calibri"/>
        <family val="2"/>
        <scheme val="minor"/>
      </rPr>
      <t>=</t>
    </r>
  </si>
  <si>
    <r>
      <t>k</t>
    </r>
    <r>
      <rPr>
        <vertAlign val="subscript"/>
        <sz val="11"/>
        <color theme="1"/>
        <rFont val="Calibri"/>
        <family val="2"/>
        <scheme val="minor"/>
      </rPr>
      <t>mod,1</t>
    </r>
    <r>
      <rPr>
        <sz val="11"/>
        <color theme="1"/>
        <rFont val="Calibri"/>
        <family val="2"/>
        <scheme val="minor"/>
      </rPr>
      <t>=</t>
    </r>
  </si>
  <si>
    <r>
      <t>k</t>
    </r>
    <r>
      <rPr>
        <vertAlign val="subscript"/>
        <sz val="11"/>
        <color theme="1"/>
        <rFont val="Calibri"/>
        <family val="2"/>
        <scheme val="minor"/>
      </rPr>
      <t>mod,2</t>
    </r>
    <r>
      <rPr>
        <sz val="11"/>
        <color theme="1"/>
        <rFont val="Calibri"/>
        <family val="2"/>
        <scheme val="minor"/>
      </rPr>
      <t>=</t>
    </r>
  </si>
  <si>
    <r>
      <t>W</t>
    </r>
    <r>
      <rPr>
        <sz val="11"/>
        <color theme="1"/>
        <rFont val="Calibri"/>
        <family val="2"/>
        <scheme val="minor"/>
      </rPr>
      <t>=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</si>
  <si>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</si>
  <si>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=</t>
    </r>
  </si>
  <si>
    <r>
      <rPr>
        <sz val="11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m,d,1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</si>
  <si>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m,d,1</t>
    </r>
    <r>
      <rPr>
        <sz val="11"/>
        <color theme="1"/>
        <rFont val="Calibri"/>
        <family val="2"/>
        <scheme val="minor"/>
      </rPr>
      <t>=</t>
    </r>
  </si>
  <si>
    <r>
      <rPr>
        <sz val="11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m,d,2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</si>
  <si>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m,d,2</t>
    </r>
    <r>
      <rPr>
        <sz val="11"/>
        <color theme="1"/>
        <rFont val="Calibri"/>
        <family val="2"/>
        <scheme val="minor"/>
      </rPr>
      <t>=</t>
    </r>
  </si>
  <si>
    <r>
      <t>FS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</si>
  <si>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r>
      <t>FS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</si>
  <si>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rPr>
        <sz val="11"/>
        <color theme="1"/>
        <rFont val="Symbol"/>
        <family val="1"/>
        <charset val="2"/>
      </rPr>
      <t>t</t>
    </r>
    <r>
      <rPr>
        <vertAlign val="subscript"/>
        <sz val="11"/>
        <color theme="1"/>
        <rFont val="Calibri"/>
        <family val="2"/>
        <scheme val="minor"/>
      </rPr>
      <t>d,1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</si>
  <si>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v,d,1</t>
    </r>
    <r>
      <rPr>
        <sz val="11"/>
        <color theme="1"/>
        <rFont val="Calibri"/>
        <family val="2"/>
        <scheme val="minor"/>
      </rPr>
      <t>=</t>
    </r>
  </si>
  <si>
    <t>- Flessione</t>
  </si>
  <si>
    <t>- Taglio</t>
  </si>
  <si>
    <r>
      <t>g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</si>
  <si>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=</t>
    </r>
  </si>
  <si>
    <t>A=</t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</si>
  <si>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</si>
  <si>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u</t>
    </r>
    <r>
      <rPr>
        <vertAlign val="subscript"/>
        <sz val="11"/>
        <color theme="1"/>
        <rFont val="Calibri"/>
        <family val="2"/>
        <scheme val="minor"/>
      </rPr>
      <t>g,ist</t>
    </r>
    <r>
      <rPr>
        <sz val="11"/>
        <color theme="1"/>
        <rFont val="Calibri"/>
        <family val="2"/>
        <scheme val="minor"/>
      </rPr>
      <t>=</t>
    </r>
  </si>
  <si>
    <t>Carichi Permanenti</t>
  </si>
  <si>
    <t>Carichi variabili</t>
  </si>
  <si>
    <r>
      <t>u</t>
    </r>
    <r>
      <rPr>
        <vertAlign val="subscript"/>
        <sz val="11"/>
        <color theme="1"/>
        <rFont val="Calibri"/>
        <family val="2"/>
        <scheme val="minor"/>
      </rPr>
      <t>q,ist</t>
    </r>
    <r>
      <rPr>
        <sz val="11"/>
        <color theme="1"/>
        <rFont val="Calibri"/>
        <family val="2"/>
        <scheme val="minor"/>
      </rPr>
      <t>=</t>
    </r>
  </si>
  <si>
    <r>
      <rPr>
        <sz val="11"/>
        <color theme="1"/>
        <rFont val="Symbol"/>
        <family val="1"/>
        <charset val="2"/>
      </rPr>
      <t>y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</si>
  <si>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t>u</t>
    </r>
    <r>
      <rPr>
        <vertAlign val="subscript"/>
        <sz val="11"/>
        <color theme="1"/>
        <rFont val="Calibri"/>
        <family val="2"/>
        <scheme val="minor"/>
      </rPr>
      <t>g,dif</t>
    </r>
    <r>
      <rPr>
        <sz val="11"/>
        <color theme="1"/>
        <rFont val="Calibri"/>
        <family val="2"/>
        <scheme val="minor"/>
      </rPr>
      <t>=</t>
    </r>
  </si>
  <si>
    <r>
      <t>u</t>
    </r>
    <r>
      <rPr>
        <vertAlign val="subscript"/>
        <sz val="11"/>
        <color theme="1"/>
        <rFont val="Calibri"/>
        <family val="2"/>
        <scheme val="minor"/>
      </rPr>
      <t>q,dif</t>
    </r>
    <r>
      <rPr>
        <sz val="11"/>
        <color theme="1"/>
        <rFont val="Calibri"/>
        <family val="2"/>
        <scheme val="minor"/>
      </rPr>
      <t>=</t>
    </r>
  </si>
  <si>
    <r>
      <t>u</t>
    </r>
    <r>
      <rPr>
        <vertAlign val="subscript"/>
        <sz val="11"/>
        <color theme="1"/>
        <rFont val="Calibri"/>
        <family val="2"/>
        <scheme val="minor"/>
      </rPr>
      <t>2,ist</t>
    </r>
    <r>
      <rPr>
        <sz val="11"/>
        <color theme="1"/>
        <rFont val="Calibri"/>
        <family val="2"/>
        <scheme val="minor"/>
      </rPr>
      <t>=</t>
    </r>
  </si>
  <si>
    <r>
      <t>u</t>
    </r>
    <r>
      <rPr>
        <vertAlign val="subscript"/>
        <sz val="11"/>
        <color theme="1"/>
        <rFont val="Calibri"/>
        <family val="2"/>
        <scheme val="minor"/>
      </rPr>
      <t>net,fin</t>
    </r>
    <r>
      <rPr>
        <sz val="11"/>
        <color theme="1"/>
        <rFont val="Calibri"/>
        <family val="2"/>
        <scheme val="minor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</si>
</sst>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1" fillId="0" borderId="0" xfId="0" quotePrefix="1" applyFont="1" applyAlignment="1">
      <alignment horizontal="left"/>
    </xf>
    <xf numFmtId="0" fontId="5" fillId="0" borderId="0" xfId="0" applyFont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1" sqref="E21"/>
    </sheetView>
  </sheetViews>
  <sheetFormatPr defaultRowHeight="15" x14ac:dyDescent="0.25"/>
  <cols>
    <col min="2" max="2" width="11" bestFit="1" customWidth="1"/>
  </cols>
  <sheetData>
    <row r="1" spans="1:11" x14ac:dyDescent="0.25">
      <c r="A1" s="4" t="s">
        <v>6</v>
      </c>
    </row>
    <row r="2" spans="1:11" x14ac:dyDescent="0.25">
      <c r="A2" s="1" t="s">
        <v>5</v>
      </c>
      <c r="B2" s="2">
        <v>5000</v>
      </c>
      <c r="C2" t="s">
        <v>2</v>
      </c>
    </row>
    <row r="3" spans="1:11" x14ac:dyDescent="0.25">
      <c r="A3" s="1" t="s">
        <v>7</v>
      </c>
      <c r="B3" s="2">
        <v>1000</v>
      </c>
      <c r="C3" t="s">
        <v>2</v>
      </c>
    </row>
    <row r="4" spans="1:11" x14ac:dyDescent="0.25">
      <c r="A4" s="1"/>
      <c r="B4" s="3"/>
    </row>
    <row r="5" spans="1:11" x14ac:dyDescent="0.25">
      <c r="A5" s="1" t="s">
        <v>0</v>
      </c>
      <c r="B5" s="2">
        <v>120</v>
      </c>
      <c r="C5" t="s">
        <v>2</v>
      </c>
    </row>
    <row r="6" spans="1:11" ht="18" x14ac:dyDescent="0.35">
      <c r="A6" s="1" t="s">
        <v>1</v>
      </c>
      <c r="B6" s="2">
        <v>196</v>
      </c>
      <c r="C6" t="s">
        <v>2</v>
      </c>
      <c r="D6" s="1" t="s">
        <v>15</v>
      </c>
      <c r="E6" s="5">
        <f>MIN((600/IF(B6&gt;B5,B6,B5))^0.2,1.3)</f>
        <v>1.2507745497254716</v>
      </c>
      <c r="F6" t="s">
        <v>2</v>
      </c>
    </row>
    <row r="8" spans="1:11" x14ac:dyDescent="0.25">
      <c r="A8" s="4" t="s">
        <v>8</v>
      </c>
    </row>
    <row r="9" spans="1:11" ht="18.75" x14ac:dyDescent="0.35">
      <c r="A9" s="1" t="s">
        <v>39</v>
      </c>
      <c r="B9" s="3">
        <f>H16*B5*B6/1000000/100</f>
        <v>9.0552000000000007E-2</v>
      </c>
      <c r="C9" t="s">
        <v>37</v>
      </c>
    </row>
    <row r="10" spans="1:11" ht="18.75" x14ac:dyDescent="0.35">
      <c r="A10" s="1" t="s">
        <v>38</v>
      </c>
      <c r="B10" s="3">
        <v>2</v>
      </c>
      <c r="C10" t="s">
        <v>10</v>
      </c>
    </row>
    <row r="11" spans="1:11" ht="18.75" x14ac:dyDescent="0.35">
      <c r="A11" s="1" t="s">
        <v>9</v>
      </c>
      <c r="B11" s="3">
        <v>0.6</v>
      </c>
      <c r="C11" t="s">
        <v>10</v>
      </c>
    </row>
    <row r="13" spans="1:11" x14ac:dyDescent="0.25">
      <c r="A13" s="4" t="s">
        <v>11</v>
      </c>
      <c r="B13" s="3"/>
    </row>
    <row r="14" spans="1:11" ht="18.75" x14ac:dyDescent="0.35">
      <c r="A14" s="1" t="s">
        <v>17</v>
      </c>
      <c r="B14" s="2">
        <v>13</v>
      </c>
      <c r="C14" t="s">
        <v>16</v>
      </c>
      <c r="D14" s="1" t="s">
        <v>18</v>
      </c>
      <c r="E14" s="2">
        <v>11000</v>
      </c>
      <c r="F14" t="s">
        <v>16</v>
      </c>
      <c r="G14" s="1" t="s">
        <v>30</v>
      </c>
      <c r="H14" s="2">
        <v>350</v>
      </c>
      <c r="I14" t="s">
        <v>13</v>
      </c>
    </row>
    <row r="15" spans="1:11" x14ac:dyDescent="0.25">
      <c r="J15" s="1"/>
      <c r="K15" s="3"/>
    </row>
    <row r="16" spans="1:11" ht="18.75" x14ac:dyDescent="0.35">
      <c r="A16" s="1" t="s">
        <v>19</v>
      </c>
      <c r="B16" s="3">
        <f>(7+1.15*B14)*E6</f>
        <v>27.454501366474101</v>
      </c>
      <c r="C16" t="s">
        <v>16</v>
      </c>
      <c r="D16" s="1" t="s">
        <v>26</v>
      </c>
      <c r="E16" s="2">
        <f>1.05*E14</f>
        <v>11550</v>
      </c>
      <c r="F16" t="s">
        <v>16</v>
      </c>
      <c r="G16" s="1" t="s">
        <v>12</v>
      </c>
      <c r="H16" s="2">
        <f>1.1*H14</f>
        <v>385.00000000000006</v>
      </c>
      <c r="I16" t="s">
        <v>13</v>
      </c>
      <c r="J16" s="1"/>
      <c r="K16" s="3"/>
    </row>
    <row r="17" spans="1:11" ht="18" x14ac:dyDescent="0.35">
      <c r="A17" s="1" t="s">
        <v>20</v>
      </c>
      <c r="B17" s="3">
        <f>B16</f>
        <v>27.454501366474101</v>
      </c>
      <c r="C17" t="s">
        <v>16</v>
      </c>
      <c r="D17" s="1" t="s">
        <v>27</v>
      </c>
      <c r="E17" s="2">
        <f>0.85*E14</f>
        <v>9350</v>
      </c>
      <c r="F17" t="s">
        <v>16</v>
      </c>
      <c r="J17" s="1"/>
      <c r="K17" s="3"/>
    </row>
    <row r="18" spans="1:11" ht="18" x14ac:dyDescent="0.35">
      <c r="A18" s="1" t="s">
        <v>21</v>
      </c>
      <c r="B18" s="3">
        <f>(5+0.8*B14)*E6</f>
        <v>19.261928065772263</v>
      </c>
      <c r="C18" t="s">
        <v>16</v>
      </c>
      <c r="D18" s="1" t="s">
        <v>28</v>
      </c>
      <c r="E18" s="2">
        <f>0.035*E14</f>
        <v>385.00000000000006</v>
      </c>
      <c r="F18" t="s">
        <v>16</v>
      </c>
    </row>
    <row r="19" spans="1:11" ht="18" x14ac:dyDescent="0.35">
      <c r="A19" s="1" t="s">
        <v>22</v>
      </c>
      <c r="B19" s="3">
        <f>(0.2+0.015*B14)</f>
        <v>0.39500000000000002</v>
      </c>
      <c r="C19" t="s">
        <v>16</v>
      </c>
      <c r="D19" s="1" t="s">
        <v>29</v>
      </c>
      <c r="E19" s="2">
        <f>0.065*E14</f>
        <v>715</v>
      </c>
      <c r="F19" t="s">
        <v>16</v>
      </c>
    </row>
    <row r="20" spans="1:11" ht="18" x14ac:dyDescent="0.35">
      <c r="A20" s="1" t="s">
        <v>23</v>
      </c>
      <c r="B20" s="3">
        <f>7.2*B14^0.45</f>
        <v>22.835314902364232</v>
      </c>
      <c r="C20" t="s">
        <v>16</v>
      </c>
    </row>
    <row r="21" spans="1:11" ht="18" x14ac:dyDescent="0.35">
      <c r="A21" s="1" t="s">
        <v>24</v>
      </c>
      <c r="B21" s="3">
        <f>0.7*B14^0.5</f>
        <v>2.5238858928247923</v>
      </c>
      <c r="C21" t="s">
        <v>16</v>
      </c>
    </row>
    <row r="22" spans="1:11" ht="18" x14ac:dyDescent="0.35">
      <c r="A22" s="1" t="s">
        <v>25</v>
      </c>
      <c r="B22" s="3">
        <f>0.32*B14^0.8</f>
        <v>2.4906038790526308</v>
      </c>
      <c r="C22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C20" sqref="C20"/>
    </sheetView>
  </sheetViews>
  <sheetFormatPr defaultRowHeight="15" x14ac:dyDescent="0.25"/>
  <cols>
    <col min="2" max="2" width="11.5703125" bestFit="1" customWidth="1"/>
  </cols>
  <sheetData>
    <row r="1" spans="1:6" ht="15.75" x14ac:dyDescent="0.25">
      <c r="A1" s="7" t="s">
        <v>32</v>
      </c>
    </row>
    <row r="2" spans="1:6" ht="18" x14ac:dyDescent="0.35">
      <c r="A2" s="1" t="s">
        <v>33</v>
      </c>
      <c r="B2" s="2">
        <v>1.3</v>
      </c>
      <c r="D2" s="1" t="s">
        <v>51</v>
      </c>
      <c r="E2" s="2">
        <v>1.45</v>
      </c>
    </row>
    <row r="3" spans="1:6" ht="18" x14ac:dyDescent="0.35">
      <c r="A3" s="1" t="s">
        <v>34</v>
      </c>
      <c r="B3" s="2">
        <v>1.5</v>
      </c>
      <c r="D3" s="1"/>
      <c r="E3" s="2"/>
    </row>
    <row r="6" spans="1:6" ht="15.75" x14ac:dyDescent="0.25">
      <c r="A6" s="7" t="s">
        <v>31</v>
      </c>
      <c r="D6" s="7" t="s">
        <v>43</v>
      </c>
    </row>
    <row r="8" spans="1:6" ht="18" x14ac:dyDescent="0.35">
      <c r="A8" s="1" t="s">
        <v>35</v>
      </c>
      <c r="B8" s="3">
        <f>(Dati!B9+Dati!B10*Dati!B3/1000)*SLU!B2+Dati!B11*Dati!B3/1000*SLU!B3</f>
        <v>3.6177176000000002</v>
      </c>
      <c r="C8" t="s">
        <v>37</v>
      </c>
      <c r="D8" s="1" t="s">
        <v>44</v>
      </c>
      <c r="E8" s="3">
        <f>(Dati!B9+Dati!B10*Dati!B3/1000)*SLU!B2</f>
        <v>2.7177176000000003</v>
      </c>
      <c r="F8" t="s">
        <v>37</v>
      </c>
    </row>
    <row r="10" spans="1:6" ht="18" x14ac:dyDescent="0.35">
      <c r="A10" s="1" t="s">
        <v>40</v>
      </c>
      <c r="B10" s="3">
        <f>B8*(Dati!B2/1000)^2/8</f>
        <v>11.305367500000001</v>
      </c>
      <c r="C10" t="s">
        <v>36</v>
      </c>
      <c r="D10" s="1" t="s">
        <v>45</v>
      </c>
      <c r="E10" s="3">
        <f>E8*(Dati!B2/1000)^2/8</f>
        <v>8.4928675000000009</v>
      </c>
      <c r="F10" t="s">
        <v>36</v>
      </c>
    </row>
    <row r="11" spans="1:6" ht="18" x14ac:dyDescent="0.35">
      <c r="A11" s="1" t="s">
        <v>41</v>
      </c>
      <c r="B11" s="3">
        <f>B8*(Dati!B2/1000)/2</f>
        <v>9.0442940000000007</v>
      </c>
      <c r="C11" t="s">
        <v>42</v>
      </c>
      <c r="D11" s="1" t="s">
        <v>46</v>
      </c>
      <c r="E11" s="3">
        <f>E8*(Dati!B2/1000)/2</f>
        <v>6.7942940000000007</v>
      </c>
      <c r="F11" t="s">
        <v>42</v>
      </c>
    </row>
    <row r="13" spans="1:6" ht="18" x14ac:dyDescent="0.35">
      <c r="A13" s="1" t="s">
        <v>47</v>
      </c>
      <c r="B13" s="3">
        <v>0.9</v>
      </c>
      <c r="D13" s="1" t="s">
        <v>48</v>
      </c>
      <c r="E13" s="3">
        <v>0.6</v>
      </c>
    </row>
    <row r="14" spans="1:6" x14ac:dyDescent="0.25">
      <c r="A14" s="1"/>
      <c r="B14" s="3"/>
      <c r="D14" s="1"/>
      <c r="E14" s="3"/>
    </row>
    <row r="15" spans="1:6" x14ac:dyDescent="0.25">
      <c r="A15" s="6" t="s">
        <v>60</v>
      </c>
      <c r="B15" s="3"/>
      <c r="D15" s="1"/>
      <c r="E15" s="3"/>
    </row>
    <row r="17" spans="1:6" ht="17.25" x14ac:dyDescent="0.25">
      <c r="A17" s="1" t="s">
        <v>49</v>
      </c>
      <c r="B17" s="2">
        <f>Dati!B5*Dati!B6^2/6</f>
        <v>768320</v>
      </c>
      <c r="C17" t="s">
        <v>50</v>
      </c>
    </row>
    <row r="19" spans="1:6" ht="18" x14ac:dyDescent="0.35">
      <c r="A19" s="1" t="s">
        <v>52</v>
      </c>
      <c r="B19" s="3">
        <f>B10*1000000/B17</f>
        <v>14.714399599125365</v>
      </c>
      <c r="C19" t="s">
        <v>16</v>
      </c>
      <c r="D19" s="1" t="s">
        <v>54</v>
      </c>
      <c r="E19" s="3">
        <f>E10*1000000/B17</f>
        <v>11.053815467513536</v>
      </c>
      <c r="F19" t="s">
        <v>16</v>
      </c>
    </row>
    <row r="20" spans="1:6" ht="18" x14ac:dyDescent="0.35">
      <c r="A20" s="1" t="s">
        <v>53</v>
      </c>
      <c r="B20" s="3">
        <f>B13*Dati!B16/E2</f>
        <v>17.040724986087373</v>
      </c>
      <c r="C20" t="s">
        <v>16</v>
      </c>
      <c r="D20" s="1" t="s">
        <v>55</v>
      </c>
      <c r="E20" s="3">
        <f>E13*Dati!B16/E2</f>
        <v>11.360483324058247</v>
      </c>
      <c r="F20" t="s">
        <v>16</v>
      </c>
    </row>
    <row r="22" spans="1:6" ht="18" x14ac:dyDescent="0.35">
      <c r="A22" s="1" t="s">
        <v>56</v>
      </c>
      <c r="B22" s="5">
        <f>B20/B19</f>
        <v>1.1580985599371847</v>
      </c>
      <c r="D22" s="1" t="s">
        <v>57</v>
      </c>
      <c r="E22" s="5">
        <f>E20/E19</f>
        <v>1.0277431677275588</v>
      </c>
    </row>
    <row r="23" spans="1:6" ht="18" x14ac:dyDescent="0.35">
      <c r="A23" s="1"/>
      <c r="B23" s="5"/>
      <c r="D23" s="1"/>
      <c r="E23" s="5"/>
    </row>
    <row r="24" spans="1:6" x14ac:dyDescent="0.25">
      <c r="A24" s="6" t="s">
        <v>61</v>
      </c>
      <c r="B24" s="5"/>
      <c r="D24" s="1"/>
      <c r="E24" s="5"/>
    </row>
    <row r="26" spans="1:6" ht="18" x14ac:dyDescent="0.35">
      <c r="A26" s="1" t="s">
        <v>58</v>
      </c>
      <c r="B26" s="3">
        <f>1.5*B11*1000/(Dati!B6*Dati!B5)</f>
        <v>0.5768044642857143</v>
      </c>
      <c r="C26" t="s">
        <v>16</v>
      </c>
      <c r="D26" s="1" t="s">
        <v>54</v>
      </c>
      <c r="E26" s="3">
        <f>1.5*E11*1000/(Dati!B6*Dati!B5)</f>
        <v>0.43330956632653062</v>
      </c>
      <c r="F26" t="s">
        <v>16</v>
      </c>
    </row>
    <row r="27" spans="1:6" ht="18" x14ac:dyDescent="0.35">
      <c r="A27" s="1" t="s">
        <v>59</v>
      </c>
      <c r="B27" s="3">
        <f>B20*Dati!B22/E2</f>
        <v>29.270135001529862</v>
      </c>
      <c r="C27" t="s">
        <v>16</v>
      </c>
      <c r="D27" s="1" t="s">
        <v>55</v>
      </c>
      <c r="E27" s="3">
        <f>E20*Dati!B22/E2</f>
        <v>19.513423334353238</v>
      </c>
      <c r="F27" t="s">
        <v>16</v>
      </c>
    </row>
    <row r="29" spans="1:6" ht="18" x14ac:dyDescent="0.35">
      <c r="A29" s="1" t="s">
        <v>56</v>
      </c>
      <c r="B29" s="5">
        <f>B27/B26</f>
        <v>50.745333668276182</v>
      </c>
      <c r="D29" s="1" t="s">
        <v>57</v>
      </c>
      <c r="E29" s="5">
        <f>E27/E26</f>
        <v>45.033446872133993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3" zoomScale="130" zoomScaleNormal="130" workbookViewId="0">
      <selection activeCell="E19" sqref="E19"/>
    </sheetView>
  </sheetViews>
  <sheetFormatPr defaultRowHeight="15" x14ac:dyDescent="0.25"/>
  <cols>
    <col min="5" max="5" width="12" bestFit="1" customWidth="1"/>
  </cols>
  <sheetData>
    <row r="1" spans="1:8" ht="15.75" x14ac:dyDescent="0.25">
      <c r="A1" s="7" t="s">
        <v>32</v>
      </c>
    </row>
    <row r="2" spans="1:8" ht="18.75" x14ac:dyDescent="0.35">
      <c r="A2" s="1" t="s">
        <v>62</v>
      </c>
      <c r="B2" s="3">
        <f>(Dati!B9+Dati!B10*Dati!B3/1000)</f>
        <v>2.0905520000000002</v>
      </c>
      <c r="C2" t="s">
        <v>37</v>
      </c>
      <c r="D2" s="1" t="s">
        <v>3</v>
      </c>
      <c r="E2" s="2">
        <f>Dati!B5*Dati!B6^3/12</f>
        <v>75295360</v>
      </c>
      <c r="F2" t="s">
        <v>4</v>
      </c>
      <c r="G2" s="1" t="s">
        <v>14</v>
      </c>
      <c r="H2" s="2">
        <v>0.6</v>
      </c>
    </row>
    <row r="3" spans="1:8" ht="18.75" x14ac:dyDescent="0.35">
      <c r="A3" s="1" t="s">
        <v>63</v>
      </c>
      <c r="B3" s="3">
        <f>Dati!B11</f>
        <v>0.6</v>
      </c>
      <c r="C3" t="s">
        <v>37</v>
      </c>
      <c r="D3" s="1" t="s">
        <v>64</v>
      </c>
      <c r="E3" s="2">
        <f>Dati!B5*Dati!B6</f>
        <v>23520</v>
      </c>
      <c r="F3" t="s">
        <v>65</v>
      </c>
      <c r="G3" s="1" t="s">
        <v>70</v>
      </c>
      <c r="H3" s="2">
        <v>0.3</v>
      </c>
    </row>
    <row r="5" spans="1:8" x14ac:dyDescent="0.25">
      <c r="A5" s="8" t="s">
        <v>67</v>
      </c>
    </row>
    <row r="6" spans="1:8" ht="15.75" x14ac:dyDescent="0.25">
      <c r="D6" s="7"/>
    </row>
    <row r="7" spans="1:8" ht="18" x14ac:dyDescent="0.35">
      <c r="A7" s="1" t="s">
        <v>66</v>
      </c>
      <c r="B7" s="3">
        <f>5/384*B2*Dati!B2^4/Dati!E16/SLE!E2+1.2*SLE!B2*Dati!B2^2/8/Dati!E19/SLE!E3</f>
        <v>20.028909970969959</v>
      </c>
      <c r="C7" t="s">
        <v>2</v>
      </c>
      <c r="D7" s="1" t="s">
        <v>71</v>
      </c>
      <c r="E7" s="3">
        <f>B7*H2</f>
        <v>12.017345982581976</v>
      </c>
      <c r="F7" t="s">
        <v>2</v>
      </c>
    </row>
    <row r="10" spans="1:8" x14ac:dyDescent="0.25">
      <c r="A10" s="8" t="s">
        <v>68</v>
      </c>
    </row>
    <row r="12" spans="1:8" ht="18" x14ac:dyDescent="0.35">
      <c r="A12" s="1" t="s">
        <v>69</v>
      </c>
      <c r="B12" s="3">
        <f>5/384*B3*Dati!B2^4/Dati!E16/SLE!E2+1.2*SLE!B3*Dati!B2^2/8/Dati!E19/SLE!E3</f>
        <v>5.7484080676213631</v>
      </c>
      <c r="C12" t="s">
        <v>2</v>
      </c>
      <c r="D12" s="1" t="s">
        <v>72</v>
      </c>
      <c r="E12" s="3">
        <f>B12*H2*H3</f>
        <v>1.0347134521718453</v>
      </c>
      <c r="F12" t="s">
        <v>2</v>
      </c>
    </row>
    <row r="15" spans="1:8" ht="18" x14ac:dyDescent="0.35">
      <c r="A15" s="1" t="s">
        <v>73</v>
      </c>
      <c r="B15" s="3">
        <f>B12</f>
        <v>5.7484080676213631</v>
      </c>
      <c r="C15" t="s">
        <v>2</v>
      </c>
      <c r="D15" s="2" t="str">
        <f>IF(B15&lt;E15,"&lt;","&gt;")</f>
        <v>&lt;</v>
      </c>
      <c r="E15" s="3">
        <f>Dati!B2/300</f>
        <v>16.666666666666668</v>
      </c>
      <c r="F15" t="s">
        <v>2</v>
      </c>
    </row>
    <row r="16" spans="1:8" x14ac:dyDescent="0.25">
      <c r="D16" s="2"/>
    </row>
    <row r="17" spans="1:6" ht="18" x14ac:dyDescent="0.35">
      <c r="A17" s="1" t="s">
        <v>74</v>
      </c>
      <c r="B17" s="3">
        <f>B7+B12+E7+E12</f>
        <v>38.82937747334514</v>
      </c>
      <c r="C17" t="s">
        <v>2</v>
      </c>
      <c r="D17" s="2" t="str">
        <f>IF(B17&lt;E17,"&lt;","&gt;")</f>
        <v>&gt;</v>
      </c>
      <c r="E17" s="3">
        <f>Dati!B2/200</f>
        <v>25</v>
      </c>
      <c r="F17" t="s">
        <v>2</v>
      </c>
    </row>
    <row r="18" spans="1:6" x14ac:dyDescent="0.25">
      <c r="D18" s="2"/>
    </row>
    <row r="19" spans="1:6" ht="18" x14ac:dyDescent="0.35">
      <c r="A19" s="1" t="s">
        <v>74</v>
      </c>
      <c r="B19" s="3">
        <f>B17-B7</f>
        <v>18.800467502375181</v>
      </c>
      <c r="C19" t="s">
        <v>2</v>
      </c>
      <c r="D19" s="2" t="str">
        <f>IF(B19&lt;E19,"&lt;","&gt;")</f>
        <v>&lt;</v>
      </c>
      <c r="E19" s="3">
        <f>Dati!B2/250</f>
        <v>20</v>
      </c>
      <c r="F19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</vt:lpstr>
      <vt:lpstr>SLU</vt:lpstr>
      <vt:lpstr>SLE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2012-03-02T08:07:01Z</dcterms:created>
  <dcterms:modified xsi:type="dcterms:W3CDTF">2012-03-02T17:23:10Z</dcterms:modified>
</cp:coreProperties>
</file>